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nd.sischka\Desktop\"/>
    </mc:Choice>
  </mc:AlternateContent>
  <bookViews>
    <workbookView xWindow="0" yWindow="0" windowWidth="38400" windowHeight="187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B18" i="1" s="1"/>
  <c r="B20" i="1"/>
  <c r="B21" i="1" l="1"/>
  <c r="B19" i="1"/>
  <c r="B22" i="1"/>
  <c r="B34" i="1"/>
  <c r="C34" i="1"/>
  <c r="C32" i="1"/>
  <c r="C20" i="1"/>
  <c r="C19" i="1"/>
  <c r="C18" i="1"/>
  <c r="B23" i="1" l="1"/>
  <c r="B25" i="1" s="1"/>
  <c r="C21" i="1"/>
  <c r="C22" i="1"/>
  <c r="C33" i="1"/>
  <c r="B32" i="1"/>
  <c r="B33" i="1" s="1"/>
  <c r="B29" i="1" l="1"/>
  <c r="B38" i="1" s="1"/>
  <c r="B24" i="1"/>
  <c r="B26" i="1" s="1"/>
  <c r="B27" i="1"/>
  <c r="C23" i="1"/>
  <c r="C29" i="1" s="1"/>
  <c r="C38" i="1" s="1"/>
  <c r="B28" i="1" l="1"/>
  <c r="C24" i="1"/>
  <c r="C26" i="1" s="1"/>
  <c r="C27" i="1"/>
  <c r="C25" i="1"/>
  <c r="C36" i="1" s="1"/>
  <c r="B37" i="1"/>
  <c r="C37" i="1"/>
  <c r="C28" i="1" l="1"/>
  <c r="C30" i="1" s="1"/>
  <c r="C35" i="1" s="1"/>
  <c r="C40" i="1" s="1"/>
  <c r="C39" i="1"/>
  <c r="B30" i="1" l="1"/>
  <c r="B35" i="1" s="1"/>
  <c r="B40" i="1" s="1"/>
  <c r="B39" i="1" l="1"/>
  <c r="B36" i="1"/>
</calcChain>
</file>

<file path=xl/sharedStrings.xml><?xml version="1.0" encoding="utf-8"?>
<sst xmlns="http://schemas.openxmlformats.org/spreadsheetml/2006/main" count="34" uniqueCount="34">
  <si>
    <t>Call</t>
  </si>
  <si>
    <t>Put</t>
  </si>
  <si>
    <t>Strike</t>
  </si>
  <si>
    <t>Volatility</t>
  </si>
  <si>
    <t>Expiration month</t>
  </si>
  <si>
    <t>Time until expiration</t>
  </si>
  <si>
    <t>Time until futures prompt</t>
  </si>
  <si>
    <t>Futures prompt date</t>
  </si>
  <si>
    <t>Expiration date</t>
  </si>
  <si>
    <t>d1</t>
  </si>
  <si>
    <t>d2</t>
  </si>
  <si>
    <t>N (d1)</t>
  </si>
  <si>
    <t>N (d2)</t>
  </si>
  <si>
    <t>Premium</t>
  </si>
  <si>
    <t>r_continuous</t>
  </si>
  <si>
    <t>discount factor</t>
  </si>
  <si>
    <t>LN (F/X)</t>
  </si>
  <si>
    <t>sigma^2*T/2</t>
  </si>
  <si>
    <t>sigma*sqrt(T)</t>
  </si>
  <si>
    <t>Option pricing date</t>
  </si>
  <si>
    <t>Delta</t>
  </si>
  <si>
    <t>Gamma</t>
  </si>
  <si>
    <t>Vega</t>
  </si>
  <si>
    <t>Rho</t>
  </si>
  <si>
    <t>Theta</t>
  </si>
  <si>
    <t>N (-d1)</t>
  </si>
  <si>
    <t>N (-d2)</t>
  </si>
  <si>
    <t>N_(d1)</t>
  </si>
  <si>
    <t>rate adjustment</t>
  </si>
  <si>
    <t>Annualised interest rate</t>
  </si>
  <si>
    <t>Futures price</t>
  </si>
  <si>
    <t>Option premium</t>
  </si>
  <si>
    <t>Enter values in the yellow fields to price the option</t>
  </si>
  <si>
    <t>LME Options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</si>
</sst>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00"/>
    <numFmt numFmtId="165" formatCode="0.000000"/>
    <numFmt numFmtId="166" formatCode="0.0000000"/>
    <numFmt numFmtId="167" formatCode="0.0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i/>
      <sz val="12"/>
      <color theme="1"/>
      <name val="Arial"/>
      <family val="2"/>
    </font>
    <font>
      <i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3426B"/>
        <bgColor indexed="64"/>
      </patternFill>
    </fill>
    <fill>
      <patternFill patternType="solid">
        <fgColor rgb="FFD1DDE6"/>
        <bgColor indexed="64"/>
      </patternFill>
    </fill>
    <fill>
      <patternFill patternType="solid">
        <fgColor rgb="FFFFD9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2" borderId="0" xfId="0" applyFont="1" applyFill="1"/>
    <xf numFmtId="0" fontId="5" fillId="2" borderId="0" xfId="0" applyFont="1" applyFill="1"/>
    <xf numFmtId="0" fontId="0" fillId="0" borderId="1" xfId="0" applyBorder="1"/>
    <xf numFmtId="0" fontId="7" fillId="2" borderId="0" xfId="0" applyFont="1" applyFill="1"/>
    <xf numFmtId="0" fontId="3" fillId="3" borderId="2" xfId="0" applyFont="1" applyFill="1" applyBorder="1"/>
    <xf numFmtId="0" fontId="2" fillId="3" borderId="2" xfId="0" applyFont="1" applyFill="1" applyBorder="1" applyAlignment="1">
      <alignment horizontal="right"/>
    </xf>
    <xf numFmtId="0" fontId="8" fillId="3" borderId="2" xfId="0" applyFont="1" applyFill="1" applyBorder="1"/>
    <xf numFmtId="164" fontId="8" fillId="3" borderId="2" xfId="0" applyNumberFormat="1" applyFont="1" applyFill="1" applyBorder="1"/>
    <xf numFmtId="164" fontId="9" fillId="3" borderId="2" xfId="0" applyNumberFormat="1" applyFont="1" applyFill="1" applyBorder="1"/>
    <xf numFmtId="166" fontId="8" fillId="3" borderId="2" xfId="0" applyNumberFormat="1" applyFont="1" applyFill="1" applyBorder="1"/>
    <xf numFmtId="165" fontId="8" fillId="3" borderId="2" xfId="0" applyNumberFormat="1" applyFont="1" applyFill="1" applyBorder="1"/>
    <xf numFmtId="166" fontId="9" fillId="3" borderId="2" xfId="0" applyNumberFormat="1" applyFont="1" applyFill="1" applyBorder="1"/>
    <xf numFmtId="2" fontId="8" fillId="3" borderId="2" xfId="0" applyNumberFormat="1" applyFont="1" applyFill="1" applyBorder="1"/>
    <xf numFmtId="0" fontId="9" fillId="3" borderId="2" xfId="0" applyFont="1" applyFill="1" applyBorder="1"/>
    <xf numFmtId="167" fontId="6" fillId="3" borderId="2" xfId="0" applyNumberFormat="1" applyFont="1" applyFill="1" applyBorder="1"/>
    <xf numFmtId="165" fontId="6" fillId="3" borderId="2" xfId="0" applyNumberFormat="1" applyFont="1" applyFill="1" applyBorder="1"/>
    <xf numFmtId="2" fontId="6" fillId="3" borderId="2" xfId="0" applyNumberFormat="1" applyFont="1" applyFill="1" applyBorder="1"/>
    <xf numFmtId="0" fontId="8" fillId="4" borderId="2" xfId="0" applyFont="1" applyFill="1" applyBorder="1"/>
    <xf numFmtId="17" fontId="8" fillId="4" borderId="2" xfId="0" applyNumberFormat="1" applyFont="1" applyFill="1" applyBorder="1"/>
    <xf numFmtId="14" fontId="8" fillId="4" borderId="2" xfId="0" applyNumberFormat="1" applyFont="1" applyFill="1" applyBorder="1"/>
    <xf numFmtId="167" fontId="9" fillId="4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985"/>
      <color rgb="FF7EA0C4"/>
      <color rgb="FFB5E3D8"/>
      <color rgb="FFFAA0AB"/>
      <color rgb="FFF4364C"/>
      <color rgb="FFFFD475"/>
      <color rgb="FFFFB81C"/>
      <color rgb="FFD1DDE6"/>
      <color rgb="FF1342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0</xdr:colOff>
      <xdr:row>5</xdr:row>
      <xdr:rowOff>170904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015067" cy="1102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44"/>
  <sheetViews>
    <sheetView tabSelected="1" topLeftCell="A4" zoomScale="90" zoomScaleNormal="90" workbookViewId="0">
      <selection activeCell="C13" sqref="C13"/>
    </sheetView>
  </sheetViews>
  <sheetFormatPr defaultRowHeight="15" outlineLevelRow="1" x14ac:dyDescent="0.25"/>
  <cols>
    <col min="1" max="1" width="29.28515625" customWidth="1"/>
    <col min="2" max="3" width="21.5703125" customWidth="1"/>
  </cols>
  <sheetData>
    <row r="8" spans="1:3" ht="18" x14ac:dyDescent="0.25">
      <c r="A8" s="3" t="s">
        <v>33</v>
      </c>
      <c r="B8" s="2"/>
      <c r="C8" s="2"/>
    </row>
    <row r="9" spans="1:3" ht="18" x14ac:dyDescent="0.25">
      <c r="A9" s="5" t="s">
        <v>32</v>
      </c>
      <c r="B9" s="2"/>
      <c r="C9" s="2"/>
    </row>
    <row r="10" spans="1:3" ht="18" x14ac:dyDescent="0.25">
      <c r="A10" s="6"/>
      <c r="B10" s="7" t="s">
        <v>0</v>
      </c>
      <c r="C10" s="7" t="s">
        <v>1</v>
      </c>
    </row>
    <row r="11" spans="1:3" ht="15.75" x14ac:dyDescent="0.25">
      <c r="A11" s="8" t="s">
        <v>30</v>
      </c>
      <c r="B11" s="19">
        <v>3000</v>
      </c>
      <c r="C11" s="19">
        <v>3000</v>
      </c>
    </row>
    <row r="12" spans="1:3" ht="15.75" x14ac:dyDescent="0.25">
      <c r="A12" s="8" t="s">
        <v>2</v>
      </c>
      <c r="B12" s="19">
        <v>3000</v>
      </c>
      <c r="C12" s="19">
        <v>3000</v>
      </c>
    </row>
    <row r="13" spans="1:3" ht="15.75" x14ac:dyDescent="0.25">
      <c r="A13" s="8" t="s">
        <v>3</v>
      </c>
      <c r="B13" s="19">
        <v>25</v>
      </c>
      <c r="C13" s="19">
        <v>25</v>
      </c>
    </row>
    <row r="14" spans="1:3" ht="15.75" hidden="1" outlineLevel="1" x14ac:dyDescent="0.25">
      <c r="A14" s="8" t="s">
        <v>4</v>
      </c>
      <c r="B14" s="20">
        <v>44713</v>
      </c>
      <c r="C14" s="20">
        <v>44713</v>
      </c>
    </row>
    <row r="15" spans="1:3" ht="15.75" collapsed="1" x14ac:dyDescent="0.25">
      <c r="A15" s="8" t="s">
        <v>8</v>
      </c>
      <c r="B15" s="21">
        <v>44713</v>
      </c>
      <c r="C15" s="21">
        <v>44713</v>
      </c>
    </row>
    <row r="16" spans="1:3" ht="15.75" x14ac:dyDescent="0.25">
      <c r="A16" s="8" t="s">
        <v>7</v>
      </c>
      <c r="B16" s="21">
        <v>44727</v>
      </c>
      <c r="C16" s="21">
        <v>44727</v>
      </c>
    </row>
    <row r="17" spans="1:3" ht="15.75" x14ac:dyDescent="0.25">
      <c r="A17" s="8" t="s">
        <v>19</v>
      </c>
      <c r="B17" s="21">
        <f ca="1">TODAY()</f>
        <v>44601</v>
      </c>
      <c r="C17" s="21">
        <f ca="1">TODAY()</f>
        <v>44601</v>
      </c>
    </row>
    <row r="18" spans="1:3" ht="15.75" hidden="1" outlineLevel="1" x14ac:dyDescent="0.25">
      <c r="A18" s="8" t="s">
        <v>5</v>
      </c>
      <c r="B18" s="9">
        <f t="shared" ref="B18:C18" ca="1" si="0">ROUND((B15-B17)/365,5)</f>
        <v>0.30685000000000001</v>
      </c>
      <c r="C18" s="9">
        <f t="shared" ca="1" si="0"/>
        <v>0.30685000000000001</v>
      </c>
    </row>
    <row r="19" spans="1:3" ht="15.75" hidden="1" outlineLevel="1" x14ac:dyDescent="0.25">
      <c r="A19" s="8" t="s">
        <v>6</v>
      </c>
      <c r="B19" s="10">
        <f t="shared" ref="B19" ca="1" si="1">ROUND((B16-B17)/365,5)</f>
        <v>0.34521000000000002</v>
      </c>
      <c r="C19" s="10">
        <f t="shared" ref="C19" ca="1" si="2">ROUND((C16-C17)/365,5)</f>
        <v>0.34521000000000002</v>
      </c>
    </row>
    <row r="20" spans="1:3" ht="15.75" hidden="1" outlineLevel="1" x14ac:dyDescent="0.25">
      <c r="A20" s="8" t="s">
        <v>16</v>
      </c>
      <c r="B20" s="8">
        <f t="shared" ref="B20" si="3">ROUND(LN(B11/B12),6)</f>
        <v>0</v>
      </c>
      <c r="C20" s="8">
        <f t="shared" ref="C20" si="4">ROUND(LN(C11/C12),6)</f>
        <v>0</v>
      </c>
    </row>
    <row r="21" spans="1:3" ht="15.75" hidden="1" outlineLevel="1" x14ac:dyDescent="0.25">
      <c r="A21" s="8" t="s">
        <v>17</v>
      </c>
      <c r="B21" s="8">
        <f t="shared" ref="B21" ca="1" si="5">ROUND((B13/100)^2*0.5*B18,6)</f>
        <v>9.5890000000000003E-3</v>
      </c>
      <c r="C21" s="8">
        <f t="shared" ref="C21" ca="1" si="6">ROUND((C13/100)^2*0.5*C18,6)</f>
        <v>9.5890000000000003E-3</v>
      </c>
    </row>
    <row r="22" spans="1:3" ht="15.75" hidden="1" outlineLevel="1" x14ac:dyDescent="0.25">
      <c r="A22" s="8" t="s">
        <v>18</v>
      </c>
      <c r="B22" s="11">
        <f t="shared" ref="B22" ca="1" si="7">(B13/100)*SQRT(B18)</f>
        <v>0.13848510750257589</v>
      </c>
      <c r="C22" s="11">
        <f t="shared" ref="C22" ca="1" si="8">(C13/100)*SQRT(C18)</f>
        <v>0.13848510750257589</v>
      </c>
    </row>
    <row r="23" spans="1:3" ht="15.75" hidden="1" outlineLevel="1" x14ac:dyDescent="0.25">
      <c r="A23" s="8" t="s">
        <v>9</v>
      </c>
      <c r="B23" s="12">
        <f t="shared" ref="B23:C23" ca="1" si="9">(B20+B21)/B22</f>
        <v>6.9242102439221784E-2</v>
      </c>
      <c r="C23" s="12">
        <f t="shared" ca="1" si="9"/>
        <v>6.9242102439221784E-2</v>
      </c>
    </row>
    <row r="24" spans="1:3" ht="15.75" hidden="1" outlineLevel="1" x14ac:dyDescent="0.25">
      <c r="A24" s="8" t="s">
        <v>10</v>
      </c>
      <c r="B24" s="12">
        <f t="shared" ref="B24:C24" ca="1" si="10">B23-B22</f>
        <v>-6.924300506335411E-2</v>
      </c>
      <c r="C24" s="12">
        <f t="shared" ca="1" si="10"/>
        <v>-6.924300506335411E-2</v>
      </c>
    </row>
    <row r="25" spans="1:3" ht="15.75" hidden="1" outlineLevel="1" x14ac:dyDescent="0.25">
      <c r="A25" s="8" t="s">
        <v>11</v>
      </c>
      <c r="B25" s="8">
        <f ca="1">NORMSDIST(B23)</f>
        <v>0.52760154469609177</v>
      </c>
      <c r="C25" s="8">
        <f ca="1">NORMSDIST(C23)</f>
        <v>0.52760154469609177</v>
      </c>
    </row>
    <row r="26" spans="1:3" ht="15.75" hidden="1" outlineLevel="1" x14ac:dyDescent="0.25">
      <c r="A26" s="8" t="s">
        <v>12</v>
      </c>
      <c r="B26" s="11">
        <f ca="1">NORMSDIST(B24)</f>
        <v>0.47239809607118782</v>
      </c>
      <c r="C26" s="11">
        <f ca="1">NORMSDIST(C24)</f>
        <v>0.47239809607118782</v>
      </c>
    </row>
    <row r="27" spans="1:3" ht="15.75" hidden="1" outlineLevel="1" x14ac:dyDescent="0.25">
      <c r="A27" s="8" t="s">
        <v>25</v>
      </c>
      <c r="B27" s="11">
        <f t="shared" ref="B27" ca="1" si="11">1-NORMSDIST(B23)</f>
        <v>0.47239845530390823</v>
      </c>
      <c r="C27" s="11">
        <f t="shared" ref="C27:C28" ca="1" si="12">1-NORMSDIST(C23)</f>
        <v>0.47239845530390823</v>
      </c>
    </row>
    <row r="28" spans="1:3" ht="15.75" hidden="1" outlineLevel="1" x14ac:dyDescent="0.25">
      <c r="A28" s="8" t="s">
        <v>26</v>
      </c>
      <c r="B28" s="11">
        <f t="shared" ref="B28" ca="1" si="13">1-NORMSDIST(B24)</f>
        <v>0.52760190392881223</v>
      </c>
      <c r="C28" s="11">
        <f t="shared" ca="1" si="12"/>
        <v>0.52760190392881223</v>
      </c>
    </row>
    <row r="29" spans="1:3" ht="15.75" hidden="1" outlineLevel="1" x14ac:dyDescent="0.25">
      <c r="A29" s="8" t="s">
        <v>27</v>
      </c>
      <c r="B29" s="13">
        <f t="shared" ref="B29" ca="1" si="14">_xlfn.NORM.DIST(B23,0,1,FALSE)</f>
        <v>0.39798706764504643</v>
      </c>
      <c r="C29" s="13">
        <f t="shared" ref="C29" ca="1" si="15">_xlfn.NORM.DIST(C23,0,1,FALSE)</f>
        <v>0.39798706764504643</v>
      </c>
    </row>
    <row r="30" spans="1:3" ht="15.75" hidden="1" outlineLevel="1" x14ac:dyDescent="0.25">
      <c r="A30" s="14" t="s">
        <v>13</v>
      </c>
      <c r="B30" s="14">
        <f ca="1">B25*B11-B26*B12</f>
        <v>165.61034587471204</v>
      </c>
      <c r="C30" s="14">
        <f ca="1">C12*(C28)-C11*(C27)</f>
        <v>165.61034587471204</v>
      </c>
    </row>
    <row r="31" spans="1:3" ht="15.75" collapsed="1" x14ac:dyDescent="0.25">
      <c r="A31" s="8" t="s">
        <v>29</v>
      </c>
      <c r="B31" s="8">
        <v>0.01</v>
      </c>
      <c r="C31" s="8">
        <v>0.01</v>
      </c>
    </row>
    <row r="32" spans="1:3" ht="15.75" hidden="1" outlineLevel="1" x14ac:dyDescent="0.25">
      <c r="A32" s="8" t="s">
        <v>14</v>
      </c>
      <c r="B32" s="8">
        <f t="shared" ref="B32:C32" si="16">ROUND(LN(1+B31),6)</f>
        <v>9.9500000000000005E-3</v>
      </c>
      <c r="C32" s="8">
        <f t="shared" si="16"/>
        <v>9.9500000000000005E-3</v>
      </c>
    </row>
    <row r="33" spans="1:5" ht="15.75" hidden="1" outlineLevel="1" x14ac:dyDescent="0.25">
      <c r="A33" s="8" t="s">
        <v>15</v>
      </c>
      <c r="B33" s="8">
        <f t="shared" ref="B33:C33" ca="1" si="17">EXP(-B32*(B34))</f>
        <v>0.9965710976381027</v>
      </c>
      <c r="C33" s="8">
        <f t="shared" ca="1" si="17"/>
        <v>0.9965710976381027</v>
      </c>
    </row>
    <row r="34" spans="1:5" ht="15.75" hidden="1" outlineLevel="1" x14ac:dyDescent="0.25">
      <c r="A34" s="8" t="s">
        <v>28</v>
      </c>
      <c r="B34" s="8">
        <f t="shared" ref="B34:C34" ca="1" si="18">(B16-B17)/365</f>
        <v>0.34520547945205482</v>
      </c>
      <c r="C34" s="8">
        <f t="shared" ca="1" si="18"/>
        <v>0.34520547945205482</v>
      </c>
    </row>
    <row r="35" spans="1:5" ht="15.75" collapsed="1" x14ac:dyDescent="0.25">
      <c r="A35" s="15" t="s">
        <v>31</v>
      </c>
      <c r="B35" s="22">
        <f t="shared" ref="B35:C35" ca="1" si="19">ROUND(B30*B33,2)</f>
        <v>165.04</v>
      </c>
      <c r="C35" s="22">
        <f t="shared" ca="1" si="19"/>
        <v>165.04</v>
      </c>
    </row>
    <row r="36" spans="1:5" ht="15.75" x14ac:dyDescent="0.25">
      <c r="A36" s="8" t="s">
        <v>20</v>
      </c>
      <c r="B36" s="16">
        <f ca="1">EXP(-B32*B18)*B25</f>
        <v>0.52599315067245256</v>
      </c>
      <c r="C36" s="16">
        <f ca="1">EXP(-C32*C18)*(C25)-1</f>
        <v>-0.47400684932754744</v>
      </c>
    </row>
    <row r="37" spans="1:5" ht="15.75" x14ac:dyDescent="0.25">
      <c r="A37" s="8" t="s">
        <v>21</v>
      </c>
      <c r="B37" s="17">
        <f ca="1">EXP(-B31*B18)*(B29/(B11*(B13/100)*SQRT(B18)))</f>
        <v>9.550189745553137E-4</v>
      </c>
      <c r="C37" s="17">
        <f ca="1">EXP(-C31*C18)*(C29/(C11*(C13/100)*SQRT(C18)))</f>
        <v>9.550189745553137E-4</v>
      </c>
    </row>
    <row r="38" spans="1:5" ht="15.75" x14ac:dyDescent="0.25">
      <c r="A38" s="8" t="s">
        <v>22</v>
      </c>
      <c r="B38" s="18">
        <f ca="1">(B11*EXP(-B32*B18)*B29*SQRT(B18))/100</f>
        <v>6.5936715403312682</v>
      </c>
      <c r="C38" s="18">
        <f ca="1">(C11*EXP(-C32*C18)*C29*SQRT(C18))/100</f>
        <v>6.5936715403312682</v>
      </c>
      <c r="E38" s="4"/>
    </row>
    <row r="39" spans="1:5" ht="15.75" x14ac:dyDescent="0.25">
      <c r="A39" s="8" t="s">
        <v>24</v>
      </c>
      <c r="B39" s="16">
        <f ca="1">(-(B11*EXP(-B32*B18)*B29*(B13/100))/(2*SQRT(B18))+B32*B11*EXP(-B32*B18)*B25-B32*B12*EXP(-B32*B18)*B26)/365</f>
        <v>-0.73139837823506004</v>
      </c>
      <c r="C39" s="16">
        <f ca="1">(-(C11*EXP(-C32*C18)*C29*(C13/100))/(2*SQRT(C18))+C32*C11*EXP(-C32*C18)*C25-C32*C12*EXP(-C32*C18)*C26)/365</f>
        <v>-0.73139837823506004</v>
      </c>
    </row>
    <row r="40" spans="1:5" ht="15.75" x14ac:dyDescent="0.25">
      <c r="A40" s="8" t="s">
        <v>23</v>
      </c>
      <c r="B40" s="16">
        <f ca="1">(-B18*B35)/100</f>
        <v>-0.50642524</v>
      </c>
      <c r="C40" s="16">
        <f ca="1">(-C18*C35)/100</f>
        <v>-0.50642524</v>
      </c>
    </row>
    <row r="44" spans="1:5" ht="15.75" x14ac:dyDescent="0.25">
      <c r="A44" s="1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%username%</dc:creator>
  <cp:keywords>DocumentClassification=LME_Public</cp:keywords>
  <cp:lastModifiedBy>%username%</cp:lastModifiedBy>
  <dcterms:created xsi:type="dcterms:W3CDTF">2021-09-15T14:44:00Z</dcterms:created>
  <dcterms:modified xsi:type="dcterms:W3CDTF">2022-02-09T11:41:32Z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4ac2b70c-a3f5-4a26-8452-de85a00b04df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</Properties>
</file>